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beebe\Desktop\"/>
    </mc:Choice>
  </mc:AlternateContent>
  <bookViews>
    <workbookView xWindow="0" yWindow="0" windowWidth="11520" windowHeight="9045"/>
  </bookViews>
  <sheets>
    <sheet name="Sheet1" sheetId="1" r:id="rId1"/>
  </sheets>
  <definedNames>
    <definedName name="l_YesNo">Sheet1!$L$6:$L$7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 s="1"/>
  <c r="H4" i="1" l="1"/>
  <c r="I4" i="1" l="1"/>
  <c r="I12" i="1" l="1"/>
  <c r="I8" i="1" l="1"/>
  <c r="I10" i="1" l="1"/>
  <c r="I11" i="1" l="1"/>
  <c r="I6" i="1" l="1"/>
  <c r="I30" i="1" l="1"/>
  <c r="I29" i="1"/>
  <c r="I9" i="1"/>
  <c r="I7" i="1"/>
  <c r="I32" i="1" l="1"/>
  <c r="I13" i="1"/>
  <c r="I15" i="1" s="1"/>
  <c r="I17" i="1" l="1"/>
  <c r="I19" i="1"/>
  <c r="I18" i="1"/>
  <c r="I22" i="1" l="1"/>
  <c r="I23" i="1"/>
</calcChain>
</file>

<file path=xl/sharedStrings.xml><?xml version="1.0" encoding="utf-8"?>
<sst xmlns="http://schemas.openxmlformats.org/spreadsheetml/2006/main" count="62" uniqueCount="58">
  <si>
    <t>A:</t>
  </si>
  <si>
    <t>Hand Wash Sink(including restrooms)</t>
  </si>
  <si>
    <t>Gallons Per Hour</t>
  </si>
  <si>
    <t>Bar Sink</t>
  </si>
  <si>
    <t>Food Preparation Sink</t>
  </si>
  <si>
    <t>Mop Sink</t>
  </si>
  <si>
    <t>Garbage Wash Facility</t>
  </si>
  <si>
    <t>Subtotal</t>
  </si>
  <si>
    <t>B:</t>
  </si>
  <si>
    <t>Add A and B</t>
  </si>
  <si>
    <t>C:</t>
  </si>
  <si>
    <t>D:</t>
  </si>
  <si>
    <t>E:</t>
  </si>
  <si>
    <t>BTU/hr. required</t>
  </si>
  <si>
    <t>kW  required</t>
  </si>
  <si>
    <t xml:space="preserve">F: </t>
  </si>
  <si>
    <t>TANKED WATER HEATER WORKSHEET</t>
  </si>
  <si>
    <t>ALAMEDA COUNTY</t>
  </si>
  <si>
    <t>Dish Washer/Clothes Washer (Manufacturerer's Specification Sheet)</t>
  </si>
  <si>
    <t>X 0.5 GPM</t>
  </si>
  <si>
    <t>Gallons Per Minute</t>
  </si>
  <si>
    <t>Total</t>
  </si>
  <si>
    <t>TANKLESS WATER HEATER WORKSHEET @ 50 degree F rise in temperature</t>
  </si>
  <si>
    <t>at 50 Degree F. Rise</t>
  </si>
  <si>
    <t xml:space="preserve"> </t>
  </si>
  <si>
    <r>
      <t xml:space="preserve">1 .Food Facilty with </t>
    </r>
    <r>
      <rPr>
        <b/>
        <sz val="11"/>
        <color theme="1"/>
        <rFont val="Calibri"/>
        <family val="2"/>
        <scheme val="minor"/>
      </rPr>
      <t>multi-use</t>
    </r>
    <r>
      <rPr>
        <sz val="11"/>
        <color theme="1"/>
        <rFont val="Calibri"/>
        <family val="2"/>
        <scheme val="minor"/>
      </rPr>
      <t xml:space="preserve"> utensils?</t>
    </r>
  </si>
  <si>
    <t>3. Prepackaged food only?</t>
  </si>
  <si>
    <t>100% Recovery</t>
  </si>
  <si>
    <t>80% Recovery</t>
  </si>
  <si>
    <r>
      <t xml:space="preserve">2. Food Facility with </t>
    </r>
    <r>
      <rPr>
        <b/>
        <sz val="11"/>
        <color theme="1"/>
        <rFont val="Calibri"/>
        <family val="2"/>
        <scheme val="minor"/>
      </rPr>
      <t>only single use</t>
    </r>
    <r>
      <rPr>
        <sz val="11"/>
        <color theme="1"/>
        <rFont val="Calibri"/>
        <family val="2"/>
        <scheme val="minor"/>
      </rPr>
      <t xml:space="preserve"> utensils?</t>
    </r>
  </si>
  <si>
    <t>To get minimum Power Rating:</t>
  </si>
  <si>
    <t>Thermal Effiency (Cut Sheet)</t>
  </si>
  <si>
    <t>=</t>
  </si>
  <si>
    <t xml:space="preserve">= </t>
  </si>
  <si>
    <t xml:space="preserve">BTU/hr. </t>
  </si>
  <si>
    <t xml:space="preserve">kW </t>
  </si>
  <si>
    <t>Proposed:</t>
  </si>
  <si>
    <t>X 2.0 GPM</t>
  </si>
  <si>
    <r>
      <rPr>
        <b/>
        <sz val="11"/>
        <color theme="1"/>
        <rFont val="Calibri"/>
        <family val="2"/>
        <scheme val="minor"/>
      </rPr>
      <t>Electric:</t>
    </r>
    <r>
      <rPr>
        <sz val="11"/>
        <color theme="1"/>
        <rFont val="Calibri"/>
        <family val="2"/>
        <scheme val="minor"/>
      </rPr>
      <t xml:space="preserve">   8.33lbs/Gallon X 50 F Rise/Thermal Efficiency(0.98 Default) X 3412</t>
    </r>
  </si>
  <si>
    <t>Ware Washing Sink     (Dimensions in inches)</t>
  </si>
  <si>
    <t>Number of Hand Wash Sinks (includes restrooms)</t>
  </si>
  <si>
    <r>
      <t xml:space="preserve">Number of All Other Sinks </t>
    </r>
    <r>
      <rPr>
        <b/>
        <sz val="11"/>
        <color theme="1"/>
        <rFont val="Calibri"/>
        <family val="2"/>
        <scheme val="minor"/>
      </rPr>
      <t>(Not Compartments</t>
    </r>
    <r>
      <rPr>
        <sz val="11"/>
        <color theme="1"/>
        <rFont val="Calibri"/>
        <family val="2"/>
        <scheme val="minor"/>
      </rPr>
      <t>)</t>
    </r>
  </si>
  <si>
    <t>Number of 
Compartments</t>
  </si>
  <si>
    <t>L</t>
  </si>
  <si>
    <t>W</t>
  </si>
  <si>
    <t>D</t>
  </si>
  <si>
    <t>Multiply
 by :</t>
  </si>
  <si>
    <t>Gallons/Hour
GPH</t>
  </si>
  <si>
    <t xml:space="preserve">Note: High Temp. Dish machines may require Booster.    </t>
  </si>
  <si>
    <t>10 Gallon Minimum</t>
  </si>
  <si>
    <t>List Brand and Model:</t>
  </si>
  <si>
    <r>
      <t xml:space="preserve">Must be </t>
    </r>
    <r>
      <rPr>
        <b/>
        <sz val="11"/>
        <color theme="1"/>
        <rFont val="Calibri"/>
        <family val="2"/>
        <scheme val="minor"/>
      </rPr>
      <t>Commercial</t>
    </r>
    <r>
      <rPr>
        <sz val="11"/>
        <color theme="1"/>
        <rFont val="Calibri"/>
        <family val="2"/>
        <scheme val="minor"/>
      </rPr>
      <t xml:space="preserve"> and T</t>
    </r>
    <r>
      <rPr>
        <b/>
        <sz val="11"/>
        <color theme="1"/>
        <rFont val="Calibri"/>
        <family val="2"/>
        <scheme val="minor"/>
      </rPr>
      <t>otal</t>
    </r>
    <r>
      <rPr>
        <sz val="11"/>
        <color theme="1"/>
        <rFont val="Calibri"/>
        <family val="2"/>
        <scheme val="minor"/>
      </rPr>
      <t xml:space="preserve"> power rating at least as high as kW required.</t>
    </r>
  </si>
  <si>
    <t>Clothes Washer   (Default = 45 GPH)</t>
  </si>
  <si>
    <t>Additional Warewashing Sink</t>
  </si>
  <si>
    <t>Pre-Rinse Sprayer (only if on separate faucet)</t>
  </si>
  <si>
    <r>
      <rPr>
        <b/>
        <sz val="11"/>
        <color theme="1"/>
        <rFont val="Calibri"/>
        <family val="2"/>
        <scheme val="minor"/>
      </rPr>
      <t>Gas</t>
    </r>
    <r>
      <rPr>
        <sz val="11"/>
        <color theme="1"/>
        <rFont val="Calibri"/>
        <family val="2"/>
        <scheme val="minor"/>
      </rPr>
      <t>:  8.33lbs/Gallon X 50 F Rise/Thermal Efficiency(0.75 Default)</t>
    </r>
  </si>
  <si>
    <t>or M.S. Sheet</t>
  </si>
  <si>
    <t>Dish Machine(Manufacturer's Specification Sheet (M.S. Sheet))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</si>
</sst>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=0]&quot;No&quot;;[=1]&quot;Yes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164" fontId="0" fillId="0" borderId="0" xfId="0" applyNumberFormat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</xf>
    <xf numFmtId="165" fontId="0" fillId="0" borderId="0" xfId="0" applyNumberFormat="1"/>
    <xf numFmtId="3" fontId="4" fillId="2" borderId="0" xfId="0" applyNumberFormat="1" applyFont="1" applyFill="1" applyAlignment="1" applyProtection="1">
      <alignment horizontal="center"/>
      <protection locked="0"/>
    </xf>
    <xf numFmtId="164" fontId="4" fillId="3" borderId="0" xfId="0" applyNumberFormat="1" applyFont="1" applyFill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/>
    <xf numFmtId="1" fontId="0" fillId="0" borderId="1" xfId="0" applyNumberFormat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0" fontId="0" fillId="0" borderId="2" xfId="0" applyBorder="1"/>
    <xf numFmtId="0" fontId="0" fillId="0" borderId="3" xfId="0" applyBorder="1"/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3" fontId="0" fillId="0" borderId="2" xfId="0" applyNumberFormat="1" applyBorder="1" applyAlignment="1" applyProtection="1">
      <alignment horizontal="center"/>
    </xf>
    <xf numFmtId="0" fontId="0" fillId="0" borderId="0" xfId="0" applyFont="1" applyBorder="1"/>
    <xf numFmtId="0" fontId="0" fillId="0" borderId="0" xfId="0" applyBorder="1"/>
    <xf numFmtId="0" fontId="0" fillId="2" borderId="4" xfId="0" applyFill="1" applyBorder="1" applyAlignment="1" applyProtection="1">
      <alignment horizontal="center"/>
      <protection locked="0"/>
    </xf>
    <xf numFmtId="3" fontId="1" fillId="0" borderId="0" xfId="0" applyNumberFormat="1" applyFont="1" applyAlignment="1">
      <alignment horizontal="center" wrapText="1"/>
    </xf>
    <xf numFmtId="0" fontId="0" fillId="0" borderId="3" xfId="0" quotePrefix="1" applyBorder="1" applyAlignment="1">
      <alignment horizontal="center"/>
    </xf>
    <xf numFmtId="3" fontId="0" fillId="0" borderId="4" xfId="0" applyNumberFormat="1" applyBorder="1" applyAlignment="1" applyProtection="1">
      <alignment horizontal="center"/>
    </xf>
    <xf numFmtId="164" fontId="0" fillId="0" borderId="4" xfId="0" applyNumberFormat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0" fontId="0" fillId="0" borderId="0" xfId="0" applyAlignment="1"/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/>
    <xf numFmtId="0" fontId="0" fillId="3" borderId="0" xfId="0" applyFill="1" applyAlignment="1" applyProtection="1">
      <protection locked="0"/>
    </xf>
    <xf numFmtId="0" fontId="0" fillId="0" borderId="0" xfId="0" applyAlignment="1"/>
    <xf numFmtId="0" fontId="0" fillId="2" borderId="0" xfId="0" applyFill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3"/>
  <sheetViews>
    <sheetView tabSelected="1" topLeftCell="B1" zoomScale="163" zoomScaleNormal="100" workbookViewId="0">
      <selection activeCell="H5" sqref="H5"/>
    </sheetView>
  </sheetViews>
  <sheetFormatPr defaultRowHeight="15" x14ac:dyDescent="0.25"/>
  <cols>
    <col min="1" max="1" width="0" hidden="1" customWidth="1"/>
    <col min="2" max="2" width="4.85546875" customWidth="1"/>
    <col min="3" max="3" width="40.7109375" customWidth="1"/>
    <col min="4" max="4" width="3.28515625" customWidth="1"/>
    <col min="5" max="5" width="4" customWidth="1"/>
    <col min="6" max="6" width="3.7109375" customWidth="1"/>
    <col min="7" max="7" width="19" style="1" customWidth="1"/>
    <col min="8" max="8" width="10.7109375" style="1" customWidth="1"/>
    <col min="9" max="9" width="15" style="2" customWidth="1"/>
    <col min="10" max="10" width="17.85546875" customWidth="1"/>
    <col min="11" max="11" width="24.85546875" customWidth="1"/>
    <col min="12" max="12" width="17.85546875" customWidth="1"/>
  </cols>
  <sheetData>
    <row r="1" spans="2:12" ht="18.75" x14ac:dyDescent="0.3">
      <c r="B1" s="37" t="s">
        <v>17</v>
      </c>
      <c r="C1" s="37"/>
      <c r="D1" s="37"/>
      <c r="E1" s="37"/>
      <c r="F1" s="37"/>
      <c r="G1" s="37"/>
      <c r="H1" s="37"/>
      <c r="I1" s="37"/>
      <c r="J1" s="37"/>
    </row>
    <row r="2" spans="2:12" x14ac:dyDescent="0.25">
      <c r="B2" s="38" t="s">
        <v>16</v>
      </c>
      <c r="C2" s="38"/>
      <c r="D2" s="38"/>
      <c r="E2" s="38"/>
      <c r="F2" s="38"/>
      <c r="G2" s="38"/>
      <c r="H2" s="38"/>
      <c r="I2" s="38"/>
      <c r="J2" s="38"/>
    </row>
    <row r="3" spans="2:12" ht="30" x14ac:dyDescent="0.25">
      <c r="D3" s="1" t="s">
        <v>43</v>
      </c>
      <c r="E3" s="1" t="s">
        <v>44</v>
      </c>
      <c r="F3" s="1" t="s">
        <v>45</v>
      </c>
      <c r="G3" s="13" t="s">
        <v>42</v>
      </c>
      <c r="H3" s="13" t="s">
        <v>46</v>
      </c>
      <c r="I3" s="28" t="s">
        <v>47</v>
      </c>
    </row>
    <row r="4" spans="2:12" ht="13.5" customHeight="1" x14ac:dyDescent="0.25">
      <c r="B4" t="s">
        <v>0</v>
      </c>
      <c r="C4" s="20" t="s">
        <v>39</v>
      </c>
      <c r="D4" s="14">
        <v>18</v>
      </c>
      <c r="E4" s="14">
        <v>18</v>
      </c>
      <c r="F4" s="14">
        <v>14</v>
      </c>
      <c r="G4" s="27">
        <v>3</v>
      </c>
      <c r="H4" s="16">
        <f>D4*E4*MAX(F4-4,10)/1728*7.48</f>
        <v>14.025</v>
      </c>
      <c r="I4" s="17">
        <f>G4*H4</f>
        <v>42.075000000000003</v>
      </c>
    </row>
    <row r="5" spans="2:12" ht="13.5" customHeight="1" x14ac:dyDescent="0.25">
      <c r="C5" s="20" t="s">
        <v>53</v>
      </c>
      <c r="D5" s="14">
        <v>24</v>
      </c>
      <c r="E5" s="14">
        <v>24</v>
      </c>
      <c r="F5" s="14">
        <v>14</v>
      </c>
      <c r="G5" s="27">
        <v>1</v>
      </c>
      <c r="H5" s="16">
        <f>D5*E5*MAX(F5-4,10)/1728*7.48</f>
        <v>24.933333333333337</v>
      </c>
      <c r="I5" s="17">
        <f>G5*H5</f>
        <v>24.933333333333337</v>
      </c>
    </row>
    <row r="6" spans="2:12" x14ac:dyDescent="0.25">
      <c r="C6" s="20" t="s">
        <v>1</v>
      </c>
      <c r="D6" s="42"/>
      <c r="E6" s="43"/>
      <c r="F6" s="43"/>
      <c r="G6" s="27">
        <v>1</v>
      </c>
      <c r="H6" s="18">
        <v>5</v>
      </c>
      <c r="I6" s="17">
        <f>G6*5</f>
        <v>5</v>
      </c>
      <c r="L6" s="9">
        <v>1</v>
      </c>
    </row>
    <row r="7" spans="2:12" x14ac:dyDescent="0.25">
      <c r="C7" s="20" t="s">
        <v>3</v>
      </c>
      <c r="D7" s="42"/>
      <c r="E7" s="43"/>
      <c r="F7" s="43"/>
      <c r="G7" s="27">
        <v>0</v>
      </c>
      <c r="H7" s="18">
        <v>6</v>
      </c>
      <c r="I7" s="17">
        <f>G7*6</f>
        <v>0</v>
      </c>
      <c r="L7" s="9">
        <v>0</v>
      </c>
    </row>
    <row r="8" spans="2:12" x14ac:dyDescent="0.25">
      <c r="C8" s="20" t="s">
        <v>4</v>
      </c>
      <c r="D8" s="42"/>
      <c r="E8" s="43"/>
      <c r="F8" s="43"/>
      <c r="G8" s="27">
        <v>1</v>
      </c>
      <c r="H8" s="18">
        <v>5</v>
      </c>
      <c r="I8" s="17">
        <f>G8*5</f>
        <v>5</v>
      </c>
    </row>
    <row r="9" spans="2:12" x14ac:dyDescent="0.25">
      <c r="C9" s="20" t="s">
        <v>5</v>
      </c>
      <c r="D9" s="42"/>
      <c r="E9" s="43"/>
      <c r="F9" s="43"/>
      <c r="G9" s="27">
        <v>1</v>
      </c>
      <c r="H9" s="18">
        <v>15</v>
      </c>
      <c r="I9" s="17">
        <f>G9*15</f>
        <v>15</v>
      </c>
    </row>
    <row r="10" spans="2:12" x14ac:dyDescent="0.25">
      <c r="C10" s="20" t="s">
        <v>54</v>
      </c>
      <c r="D10" s="42"/>
      <c r="E10" s="43"/>
      <c r="F10" s="43"/>
      <c r="G10" s="27">
        <v>0</v>
      </c>
      <c r="H10" s="18">
        <v>45</v>
      </c>
      <c r="I10" s="17">
        <f>G10*H10</f>
        <v>0</v>
      </c>
    </row>
    <row r="11" spans="2:12" x14ac:dyDescent="0.25">
      <c r="C11" s="20" t="s">
        <v>6</v>
      </c>
      <c r="D11" s="41"/>
      <c r="E11" s="41"/>
      <c r="F11" s="42"/>
      <c r="G11" s="27">
        <v>0</v>
      </c>
      <c r="H11" s="18">
        <v>15</v>
      </c>
      <c r="I11" s="17">
        <f>G11*15</f>
        <v>0</v>
      </c>
    </row>
    <row r="12" spans="2:12" x14ac:dyDescent="0.25">
      <c r="C12" s="20" t="s">
        <v>52</v>
      </c>
      <c r="D12" s="41"/>
      <c r="E12" s="41"/>
      <c r="F12" s="42"/>
      <c r="G12" s="27">
        <v>0</v>
      </c>
      <c r="H12" s="14">
        <v>45</v>
      </c>
      <c r="I12" s="19">
        <f>G12*H12</f>
        <v>0</v>
      </c>
      <c r="J12" t="s">
        <v>56</v>
      </c>
    </row>
    <row r="13" spans="2:12" x14ac:dyDescent="0.25">
      <c r="C13" s="36" t="s">
        <v>24</v>
      </c>
      <c r="D13" s="36"/>
      <c r="E13" s="36"/>
      <c r="F13" s="36"/>
      <c r="G13" s="36"/>
      <c r="H13" s="36"/>
      <c r="I13" s="8">
        <f>SUM(I4:I12)</f>
        <v>92.00833333333334</v>
      </c>
      <c r="J13" s="3" t="s">
        <v>7</v>
      </c>
    </row>
    <row r="14" spans="2:12" x14ac:dyDescent="0.25">
      <c r="B14" t="s">
        <v>8</v>
      </c>
      <c r="C14" s="45" t="s">
        <v>57</v>
      </c>
      <c r="D14" s="45"/>
      <c r="E14" s="45"/>
      <c r="F14" s="45"/>
      <c r="G14" s="45"/>
      <c r="H14" s="45"/>
      <c r="I14" s="10">
        <v>40</v>
      </c>
    </row>
    <row r="15" spans="2:12" x14ac:dyDescent="0.25">
      <c r="B15" t="s">
        <v>10</v>
      </c>
      <c r="C15" t="s">
        <v>9</v>
      </c>
      <c r="H15" s="12" t="s">
        <v>21</v>
      </c>
      <c r="I15" s="8">
        <f>SUM(I13:I14)</f>
        <v>132.00833333333333</v>
      </c>
      <c r="J15" s="3" t="s">
        <v>2</v>
      </c>
    </row>
    <row r="16" spans="2:12" x14ac:dyDescent="0.25">
      <c r="I16" s="7"/>
    </row>
    <row r="17" spans="2:10" x14ac:dyDescent="0.25">
      <c r="B17" t="s">
        <v>11</v>
      </c>
      <c r="C17" s="15" t="s">
        <v>25</v>
      </c>
      <c r="D17" s="40"/>
      <c r="E17" s="41"/>
      <c r="F17" s="42"/>
      <c r="G17" s="22">
        <v>1</v>
      </c>
      <c r="H17" s="23">
        <v>1</v>
      </c>
      <c r="I17" s="24">
        <f>I15*1*G17</f>
        <v>132.00833333333333</v>
      </c>
      <c r="J17" s="25" t="s">
        <v>27</v>
      </c>
    </row>
    <row r="18" spans="2:10" x14ac:dyDescent="0.25">
      <c r="C18" s="15" t="s">
        <v>29</v>
      </c>
      <c r="D18" s="40"/>
      <c r="E18" s="41"/>
      <c r="F18" s="42"/>
      <c r="G18" s="22">
        <v>0</v>
      </c>
      <c r="H18" s="23">
        <v>0.8</v>
      </c>
      <c r="I18" s="24">
        <f>I15*0.8*G18</f>
        <v>0</v>
      </c>
      <c r="J18" s="26" t="s">
        <v>28</v>
      </c>
    </row>
    <row r="19" spans="2:10" x14ac:dyDescent="0.25">
      <c r="C19" s="15" t="s">
        <v>26</v>
      </c>
      <c r="D19" s="40"/>
      <c r="E19" s="41"/>
      <c r="F19" s="42"/>
      <c r="G19" s="22">
        <v>0</v>
      </c>
      <c r="H19" s="23">
        <v>0.8</v>
      </c>
      <c r="I19" s="24">
        <f>I15*0.8*G19</f>
        <v>0</v>
      </c>
      <c r="J19" s="26" t="s">
        <v>49</v>
      </c>
    </row>
    <row r="20" spans="2:10" x14ac:dyDescent="0.25">
      <c r="I20" s="7"/>
    </row>
    <row r="21" spans="2:10" x14ac:dyDescent="0.25">
      <c r="B21" t="s">
        <v>12</v>
      </c>
      <c r="C21" t="s">
        <v>30</v>
      </c>
      <c r="G21" s="1" t="s">
        <v>31</v>
      </c>
      <c r="I21" s="7"/>
    </row>
    <row r="22" spans="2:10" x14ac:dyDescent="0.25">
      <c r="C22" s="20" t="s">
        <v>55</v>
      </c>
      <c r="D22" s="21"/>
      <c r="E22" s="21"/>
      <c r="F22" s="21"/>
      <c r="G22" s="35">
        <v>0.75</v>
      </c>
      <c r="H22" s="29" t="s">
        <v>32</v>
      </c>
      <c r="I22" s="30">
        <f>MAX(I17,I18,I19)*50*8.33/G22</f>
        <v>73308.627777777772</v>
      </c>
      <c r="J22" s="3" t="s">
        <v>13</v>
      </c>
    </row>
    <row r="23" spans="2:10" x14ac:dyDescent="0.25">
      <c r="C23" s="20" t="s">
        <v>38</v>
      </c>
      <c r="D23" s="21"/>
      <c r="E23" s="21"/>
      <c r="F23" s="21"/>
      <c r="G23" s="14">
        <v>0.98</v>
      </c>
      <c r="H23" s="29" t="s">
        <v>33</v>
      </c>
      <c r="I23" s="31">
        <f>MAX(I17,I18,I19)*8.33*50/G23/3412</f>
        <v>16.443007522469713</v>
      </c>
      <c r="J23" s="3" t="s">
        <v>14</v>
      </c>
    </row>
    <row r="24" spans="2:10" x14ac:dyDescent="0.25">
      <c r="B24" t="s">
        <v>15</v>
      </c>
      <c r="H24" s="1" t="s">
        <v>36</v>
      </c>
      <c r="I24" s="7"/>
      <c r="J24" t="s">
        <v>34</v>
      </c>
    </row>
    <row r="25" spans="2:10" x14ac:dyDescent="0.25">
      <c r="C25" t="s">
        <v>51</v>
      </c>
      <c r="H25" s="1" t="s">
        <v>36</v>
      </c>
      <c r="I25" s="7"/>
      <c r="J25" t="s">
        <v>35</v>
      </c>
    </row>
    <row r="26" spans="2:10" x14ac:dyDescent="0.25">
      <c r="C26" s="34" t="s">
        <v>50</v>
      </c>
      <c r="D26" s="46"/>
      <c r="E26" s="46"/>
      <c r="F26" s="46"/>
      <c r="G26" s="46"/>
      <c r="H26" s="46"/>
      <c r="I26" s="46"/>
    </row>
    <row r="27" spans="2:10" x14ac:dyDescent="0.25">
      <c r="B27" s="38" t="s">
        <v>22</v>
      </c>
      <c r="C27" s="39"/>
      <c r="D27" s="39"/>
      <c r="E27" s="39"/>
      <c r="F27" s="39"/>
      <c r="G27" s="39"/>
      <c r="H27" s="39"/>
      <c r="I27" s="39"/>
      <c r="J27" s="39"/>
    </row>
    <row r="28" spans="2:10" x14ac:dyDescent="0.25">
      <c r="B28" s="4"/>
      <c r="C28" s="5"/>
      <c r="D28" s="5"/>
      <c r="E28" s="5"/>
      <c r="F28" s="5"/>
      <c r="G28" s="5"/>
      <c r="H28" s="5"/>
      <c r="I28" s="5" t="s">
        <v>20</v>
      </c>
      <c r="J28" s="5"/>
    </row>
    <row r="29" spans="2:10" x14ac:dyDescent="0.25">
      <c r="B29" s="40" t="s">
        <v>40</v>
      </c>
      <c r="C29" s="41"/>
      <c r="D29" s="41"/>
      <c r="E29" s="41"/>
      <c r="F29" s="41"/>
      <c r="G29" s="32">
        <v>3</v>
      </c>
      <c r="H29" s="23" t="s">
        <v>19</v>
      </c>
      <c r="I29" s="33">
        <f>G29*0.5</f>
        <v>1.5</v>
      </c>
    </row>
    <row r="30" spans="2:10" x14ac:dyDescent="0.25">
      <c r="B30" s="40" t="s">
        <v>41</v>
      </c>
      <c r="C30" s="41"/>
      <c r="D30" s="41"/>
      <c r="E30" s="41"/>
      <c r="F30" s="41"/>
      <c r="G30" s="32">
        <v>3</v>
      </c>
      <c r="H30" s="23" t="s">
        <v>37</v>
      </c>
      <c r="I30" s="33">
        <f>G30*2</f>
        <v>6</v>
      </c>
    </row>
    <row r="31" spans="2:10" x14ac:dyDescent="0.25">
      <c r="B31" s="45" t="s">
        <v>18</v>
      </c>
      <c r="C31" s="45"/>
      <c r="D31" s="45"/>
      <c r="E31" s="45"/>
      <c r="F31" s="45"/>
      <c r="G31" s="45"/>
      <c r="I31" s="11">
        <v>0</v>
      </c>
    </row>
    <row r="32" spans="2:10" x14ac:dyDescent="0.25">
      <c r="B32" t="s">
        <v>48</v>
      </c>
      <c r="G32" s="12"/>
      <c r="H32" s="12" t="s">
        <v>21</v>
      </c>
      <c r="I32" s="6">
        <f>SUM(I29:I31)</f>
        <v>7.5</v>
      </c>
      <c r="J32" s="3" t="s">
        <v>20</v>
      </c>
    </row>
    <row r="33" spans="2:10" x14ac:dyDescent="0.25">
      <c r="B33" s="34"/>
      <c r="C33" s="34" t="s">
        <v>50</v>
      </c>
      <c r="D33" s="44"/>
      <c r="E33" s="44"/>
      <c r="F33" s="44"/>
      <c r="G33" s="44"/>
      <c r="H33" s="44"/>
      <c r="I33" s="44"/>
      <c r="J33" t="s">
        <v>23</v>
      </c>
    </row>
  </sheetData>
  <sheetProtection algorithmName="SHA-512" hashValue="Kg4M5NRQS31t9JZHWe2HfT7c+XaG5+znc/alP1nbJmOWtTnQ6vLIgjR8cmla2Z37+Sxfrpx7m/ZOnu7xbg5Yow==" saltValue="13gTSTvhmMYM9vUXJzTdnA==" spinCount="100000" sheet="1" objects="1" scenarios="1"/>
  <mergeCells count="20">
    <mergeCell ref="D33:I33"/>
    <mergeCell ref="D17:F17"/>
    <mergeCell ref="D18:F18"/>
    <mergeCell ref="D19:F19"/>
    <mergeCell ref="C14:H14"/>
    <mergeCell ref="D26:I26"/>
    <mergeCell ref="B31:G31"/>
    <mergeCell ref="B30:F30"/>
    <mergeCell ref="C13:H13"/>
    <mergeCell ref="B1:J1"/>
    <mergeCell ref="B2:J2"/>
    <mergeCell ref="B27:J27"/>
    <mergeCell ref="B29:F29"/>
    <mergeCell ref="D6:F6"/>
    <mergeCell ref="D7:F7"/>
    <mergeCell ref="D8:F8"/>
    <mergeCell ref="D9:F9"/>
    <mergeCell ref="D10:F10"/>
    <mergeCell ref="D11:F11"/>
    <mergeCell ref="D12:F12"/>
  </mergeCells>
  <dataValidations count="2">
    <dataValidation type="list" allowBlank="1" showInputMessage="1" showErrorMessage="1" sqref="G17:G19">
      <formula1>l_YesNo</formula1>
    </dataValidation>
    <dataValidation type="decimal" operator="greaterThanOrEqual" allowBlank="1" showInputMessage="1" showErrorMessage="1" sqref="G22">
      <formula1>0.75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l_YesNo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jbeebe</dc:creator>
  <cp:lastModifiedBy>jbeebe</cp:lastModifiedBy>
  <cp:lastPrinted>2019-01-17T00:31:38Z</cp:lastPrinted>
  <dcterms:created xsi:type="dcterms:W3CDTF">2018-09-05T22:38:34Z</dcterms:created>
  <dcterms:modified xsi:type="dcterms:W3CDTF">2019-01-18T00:25:05Z</dcterms:modified>
</cp:coreProperties>
</file>